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igeree-my.sharepoint.com/personal/kristel_steiger_ee/Documents/PROJEKTID/Ärma kraavi REK/_2 PROJEKT v05/"/>
    </mc:Choice>
  </mc:AlternateContent>
  <xr:revisionPtr revIDLastSave="667" documentId="13_ncr:1_{0957E06F-3425-4B2A-AA28-6CC814D13FB9}" xr6:coauthVersionLast="47" xr6:coauthVersionMax="47" xr10:uidLastSave="{F65ADCCD-DD87-45B6-B418-38CBF5EF7370}"/>
  <bookViews>
    <workbookView xWindow="-110" yWindow="-110" windowWidth="19420" windowHeight="11500" xr2:uid="{3C50079A-64D2-4C1F-98A1-065E28AE310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4" i="1"/>
  <c r="D17" i="1" l="1"/>
  <c r="D16" i="1"/>
  <c r="D15" i="1"/>
  <c r="D23" i="1" l="1"/>
  <c r="D20" i="1"/>
  <c r="D37" i="1" l="1"/>
  <c r="D33" i="1"/>
  <c r="D32" i="1"/>
  <c r="D31" i="1"/>
  <c r="D30" i="1"/>
  <c r="D29" i="1"/>
  <c r="D28" i="1"/>
  <c r="D10" i="1" l="1"/>
  <c r="D8" i="1"/>
  <c r="D9" i="1"/>
  <c r="D7" i="1"/>
  <c r="D6" i="1"/>
  <c r="D5" i="1"/>
  <c r="D12" i="1" l="1"/>
</calcChain>
</file>

<file path=xl/sharedStrings.xml><?xml version="1.0" encoding="utf-8"?>
<sst xmlns="http://schemas.openxmlformats.org/spreadsheetml/2006/main" count="102" uniqueCount="61">
  <si>
    <t>Jrk nr</t>
  </si>
  <si>
    <t>Töö või kulu nimetus</t>
  </si>
  <si>
    <t>Mõõtühik</t>
  </si>
  <si>
    <t>Kogus</t>
  </si>
  <si>
    <t>1-1</t>
  </si>
  <si>
    <t>Plastist truubitoru SN8 Di 160 cm (T/1)</t>
  </si>
  <si>
    <t>m</t>
  </si>
  <si>
    <t>1-2</t>
  </si>
  <si>
    <t>Killustik (aluskiht)</t>
  </si>
  <si>
    <t>m³</t>
  </si>
  <si>
    <t>1-3</t>
  </si>
  <si>
    <t>Liiv (suigutuskiht)</t>
  </si>
  <si>
    <t>1-4</t>
  </si>
  <si>
    <t xml:space="preserve">Kivid Ø20-30 cm </t>
  </si>
  <si>
    <t>1-5</t>
  </si>
  <si>
    <t>Geotekstiil NGS3</t>
  </si>
  <si>
    <t>m²</t>
  </si>
  <si>
    <t>1-6</t>
  </si>
  <si>
    <t>Geotekstiil NGS4 (aluskiht)</t>
  </si>
  <si>
    <t>1-7</t>
  </si>
  <si>
    <t>Täitepinnas (liiv, kruusliiv)</t>
  </si>
  <si>
    <t>1-8</t>
  </si>
  <si>
    <t>Kruuskate</t>
  </si>
  <si>
    <t>1-9</t>
  </si>
  <si>
    <t>Tee tähispost Ø80-150 mm koos helkuritega (vastavalt Riigiteede liikluskorralduse juhis; Maanteeamet MA 2018-002)</t>
  </si>
  <si>
    <t>tk</t>
  </si>
  <si>
    <t>1-10</t>
  </si>
  <si>
    <t>Muruseeme</t>
  </si>
  <si>
    <t>kg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</si>
  <si>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</si>
  <si>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</si>
  <si>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</si>
  <si>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</si>
  <si>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</si>
  <si>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</si>
  <si>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</si>
  <si>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</si>
  <si>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</si>
  <si>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Teemärgistusvai Ø 19 mm L=150 cm</t>
  </si>
  <si>
    <t>2-10</t>
  </si>
  <si>
    <t>3-1</t>
  </si>
  <si>
    <t>Poom</t>
  </si>
  <si>
    <t>1. Truup Di 160</t>
  </si>
  <si>
    <t>Tabel 5.1 Ehitusmaterjalide ja toodete andmed</t>
  </si>
  <si>
    <t>2-11</t>
  </si>
  <si>
    <t>Savi</t>
  </si>
  <si>
    <t>Killustik fr 32/64</t>
  </si>
  <si>
    <t>3. Truup Di 30</t>
  </si>
  <si>
    <t>2. Truup Di 120</t>
  </si>
  <si>
    <t>4. Muu</t>
  </si>
  <si>
    <t>4-1</t>
  </si>
  <si>
    <t>4-2</t>
  </si>
  <si>
    <t>Plastist truubitoru SN8 Di 30 cm (T/7, T/8)</t>
  </si>
  <si>
    <t>3-2</t>
  </si>
  <si>
    <t>3-3</t>
  </si>
  <si>
    <t>3-4</t>
  </si>
  <si>
    <t>3-5</t>
  </si>
  <si>
    <t>3-6</t>
  </si>
  <si>
    <t>3-7</t>
  </si>
  <si>
    <t>3-8</t>
  </si>
  <si>
    <t>Plastist truubitoru SN8 Di 120 cm (T/3, T/4, T/5, T/6, T/7)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</si>
</sst>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imes New Roman"/>
      <family val="2"/>
      <charset val="186"/>
    </font>
    <font>
      <sz val="8"/>
      <name val="Times New Roman"/>
      <family val="2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2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16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5" fillId="0" borderId="1" xfId="0" quotePrefix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/>
    </xf>
    <xf numFmtId="0" fontId="4" fillId="0" borderId="3" xfId="0" quotePrefix="1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CCA9-BA5A-4153-B218-34FF5044481E}">
  <dimension ref="A1:J37"/>
  <sheetViews>
    <sheetView tabSelected="1" workbookViewId="0">
      <selection activeCell="G26" sqref="G26"/>
    </sheetView>
  </sheetViews>
  <sheetFormatPr defaultColWidth="9.1796875" defaultRowHeight="14" x14ac:dyDescent="0.3"/>
  <cols>
    <col min="1" max="1" width="8" style="2" customWidth="1"/>
    <col min="2" max="2" width="56.1796875" style="2" bestFit="1" customWidth="1"/>
    <col min="3" max="3" width="9.1796875" style="2"/>
    <col min="4" max="4" width="9.453125" style="2" bestFit="1" customWidth="1"/>
    <col min="5" max="6" width="9.1796875" style="2"/>
    <col min="7" max="7" width="44.26953125" style="2" bestFit="1" customWidth="1"/>
    <col min="8" max="9" width="9.1796875" style="2"/>
    <col min="10" max="10" width="12.54296875" style="2" customWidth="1"/>
    <col min="11" max="16384" width="9.1796875" style="2"/>
  </cols>
  <sheetData>
    <row r="1" spans="1:10" x14ac:dyDescent="0.3">
      <c r="A1" s="9" t="s">
        <v>43</v>
      </c>
      <c r="F1" s="1"/>
      <c r="G1" s="1"/>
    </row>
    <row r="2" spans="1:10" x14ac:dyDescent="0.3">
      <c r="A2" s="10" t="s">
        <v>0</v>
      </c>
      <c r="B2" s="11" t="s">
        <v>1</v>
      </c>
      <c r="C2" s="10" t="s">
        <v>2</v>
      </c>
      <c r="D2" s="10" t="s">
        <v>3</v>
      </c>
      <c r="F2" s="3"/>
      <c r="G2" s="4"/>
      <c r="H2" s="3"/>
      <c r="I2" s="3"/>
      <c r="J2" s="3"/>
    </row>
    <row r="3" spans="1:10" x14ac:dyDescent="0.3">
      <c r="A3" s="12" t="s">
        <v>42</v>
      </c>
      <c r="B3" s="12"/>
      <c r="C3" s="12"/>
      <c r="D3" s="12"/>
      <c r="F3" s="5"/>
      <c r="G3" s="6"/>
      <c r="H3" s="3"/>
      <c r="I3" s="3"/>
      <c r="J3" s="8"/>
    </row>
    <row r="4" spans="1:10" x14ac:dyDescent="0.3">
      <c r="A4" s="13" t="s">
        <v>4</v>
      </c>
      <c r="B4" s="14" t="s">
        <v>5</v>
      </c>
      <c r="C4" s="15" t="s">
        <v>6</v>
      </c>
      <c r="D4" s="15">
        <v>18</v>
      </c>
      <c r="F4" s="5"/>
      <c r="G4" s="6"/>
      <c r="H4" s="3"/>
      <c r="I4" s="3"/>
      <c r="J4" s="8"/>
    </row>
    <row r="5" spans="1:10" x14ac:dyDescent="0.3">
      <c r="A5" s="16" t="s">
        <v>7</v>
      </c>
      <c r="B5" s="17" t="s">
        <v>8</v>
      </c>
      <c r="C5" s="10" t="s">
        <v>9</v>
      </c>
      <c r="D5" s="10">
        <f>ROUNDUP(0.62*D4*1.1,0)</f>
        <v>13</v>
      </c>
      <c r="F5" s="5"/>
      <c r="G5" s="6"/>
      <c r="H5" s="3"/>
      <c r="I5" s="7"/>
      <c r="J5" s="8"/>
    </row>
    <row r="6" spans="1:10" x14ac:dyDescent="0.3">
      <c r="A6" s="16" t="s">
        <v>10</v>
      </c>
      <c r="B6" s="17" t="s">
        <v>11</v>
      </c>
      <c r="C6" s="10" t="s">
        <v>9</v>
      </c>
      <c r="D6" s="10">
        <f>ROUNDUP(0.15*1.1*D4,0)</f>
        <v>3</v>
      </c>
      <c r="F6" s="5"/>
      <c r="G6" s="6"/>
      <c r="H6" s="3"/>
      <c r="I6" s="3"/>
      <c r="J6" s="8"/>
    </row>
    <row r="7" spans="1:10" x14ac:dyDescent="0.3">
      <c r="A7" s="16" t="s">
        <v>12</v>
      </c>
      <c r="B7" s="17" t="s">
        <v>13</v>
      </c>
      <c r="C7" s="10" t="s">
        <v>9</v>
      </c>
      <c r="D7" s="10">
        <f>ROUNDUP((10.3*0.3*8+2*8.4)*1.1,0)</f>
        <v>46</v>
      </c>
      <c r="F7" s="5"/>
      <c r="G7" s="6"/>
      <c r="H7" s="3"/>
      <c r="I7" s="3"/>
      <c r="J7" s="8"/>
    </row>
    <row r="8" spans="1:10" x14ac:dyDescent="0.3">
      <c r="A8" s="16" t="s">
        <v>14</v>
      </c>
      <c r="B8" s="17" t="s">
        <v>15</v>
      </c>
      <c r="C8" s="10" t="s">
        <v>16</v>
      </c>
      <c r="D8" s="10">
        <f>ROUNDUP((10.3*8+2*8.4)*1.1,0)</f>
        <v>110</v>
      </c>
      <c r="F8" s="5"/>
      <c r="G8" s="6"/>
      <c r="H8" s="3"/>
      <c r="I8" s="3"/>
      <c r="J8" s="8"/>
    </row>
    <row r="9" spans="1:10" x14ac:dyDescent="0.3">
      <c r="A9" s="16" t="s">
        <v>17</v>
      </c>
      <c r="B9" s="17" t="s">
        <v>18</v>
      </c>
      <c r="C9" s="10" t="s">
        <v>16</v>
      </c>
      <c r="D9" s="10">
        <f>ROUNDUP(6*D4*1.1,0)</f>
        <v>119</v>
      </c>
      <c r="F9" s="5"/>
      <c r="G9" s="6"/>
      <c r="H9" s="3"/>
      <c r="I9" s="3"/>
      <c r="J9" s="8"/>
    </row>
    <row r="10" spans="1:10" x14ac:dyDescent="0.3">
      <c r="A10" s="16" t="s">
        <v>19</v>
      </c>
      <c r="B10" s="17" t="s">
        <v>20</v>
      </c>
      <c r="C10" s="10" t="s">
        <v>9</v>
      </c>
      <c r="D10" s="10">
        <f>ROUNDUP(11.3*17.2,0)</f>
        <v>195</v>
      </c>
    </row>
    <row r="11" spans="1:10" x14ac:dyDescent="0.3">
      <c r="A11" s="16" t="s">
        <v>21</v>
      </c>
      <c r="B11" s="17" t="s">
        <v>22</v>
      </c>
      <c r="C11" s="10" t="s">
        <v>9</v>
      </c>
      <c r="D11" s="10">
        <v>32</v>
      </c>
    </row>
    <row r="12" spans="1:10" ht="28" x14ac:dyDescent="0.3">
      <c r="A12" s="18" t="s">
        <v>23</v>
      </c>
      <c r="B12" s="19" t="s">
        <v>24</v>
      </c>
      <c r="C12" s="10" t="s">
        <v>25</v>
      </c>
      <c r="D12" s="10">
        <f>2*2</f>
        <v>4</v>
      </c>
    </row>
    <row r="13" spans="1:10" x14ac:dyDescent="0.3">
      <c r="A13" s="16" t="s">
        <v>26</v>
      </c>
      <c r="B13" s="20" t="s">
        <v>27</v>
      </c>
      <c r="C13" s="10" t="s">
        <v>28</v>
      </c>
      <c r="D13" s="10">
        <v>0.3</v>
      </c>
    </row>
    <row r="14" spans="1:10" x14ac:dyDescent="0.3">
      <c r="A14" s="28" t="s">
        <v>48</v>
      </c>
      <c r="B14" s="29"/>
      <c r="C14" s="29"/>
      <c r="D14" s="30"/>
    </row>
    <row r="15" spans="1:10" x14ac:dyDescent="0.3">
      <c r="A15" s="31" t="s">
        <v>29</v>
      </c>
      <c r="B15" s="14" t="s">
        <v>60</v>
      </c>
      <c r="C15" s="15" t="s">
        <v>6</v>
      </c>
      <c r="D15" s="15">
        <f>21+21+15+15+17</f>
        <v>89</v>
      </c>
    </row>
    <row r="16" spans="1:10" x14ac:dyDescent="0.3">
      <c r="A16" s="16" t="s">
        <v>30</v>
      </c>
      <c r="B16" s="17" t="s">
        <v>8</v>
      </c>
      <c r="C16" s="10" t="s">
        <v>9</v>
      </c>
      <c r="D16" s="10">
        <f>ROUNDUP(0.5*D15*1.1,0)</f>
        <v>49</v>
      </c>
    </row>
    <row r="17" spans="1:4" x14ac:dyDescent="0.3">
      <c r="A17" s="16" t="s">
        <v>31</v>
      </c>
      <c r="B17" s="17" t="s">
        <v>11</v>
      </c>
      <c r="C17" s="10" t="s">
        <v>9</v>
      </c>
      <c r="D17" s="10">
        <f>ROUNDUP(0.09*D15*1.1,0)</f>
        <v>9</v>
      </c>
    </row>
    <row r="18" spans="1:4" x14ac:dyDescent="0.3">
      <c r="A18" s="16" t="s">
        <v>32</v>
      </c>
      <c r="B18" s="17" t="s">
        <v>13</v>
      </c>
      <c r="C18" s="10" t="s">
        <v>9</v>
      </c>
      <c r="D18" s="10">
        <f>ROUNDUP((34*8.2*0.3+8*5.5)*1.1,0)</f>
        <v>141</v>
      </c>
    </row>
    <row r="19" spans="1:4" x14ac:dyDescent="0.3">
      <c r="A19" s="16" t="s">
        <v>33</v>
      </c>
      <c r="B19" s="17" t="s">
        <v>15</v>
      </c>
      <c r="C19" s="10" t="s">
        <v>16</v>
      </c>
      <c r="D19" s="10">
        <f>ROUNDUP((34*8.2+8*6.7)*1.1,0)</f>
        <v>366</v>
      </c>
    </row>
    <row r="20" spans="1:4" x14ac:dyDescent="0.3">
      <c r="A20" s="16" t="s">
        <v>34</v>
      </c>
      <c r="B20" s="17" t="s">
        <v>18</v>
      </c>
      <c r="C20" s="10" t="s">
        <v>16</v>
      </c>
      <c r="D20" s="10">
        <f>ROUND(4.9*1.1*D15,0)</f>
        <v>480</v>
      </c>
    </row>
    <row r="21" spans="1:4" x14ac:dyDescent="0.3">
      <c r="A21" s="16" t="s">
        <v>35</v>
      </c>
      <c r="B21" s="17" t="s">
        <v>20</v>
      </c>
      <c r="C21" s="10" t="s">
        <v>9</v>
      </c>
      <c r="D21" s="10">
        <v>675</v>
      </c>
    </row>
    <row r="22" spans="1:4" x14ac:dyDescent="0.3">
      <c r="A22" s="16" t="s">
        <v>36</v>
      </c>
      <c r="B22" s="17" t="s">
        <v>45</v>
      </c>
      <c r="C22" s="10" t="s">
        <v>9</v>
      </c>
      <c r="D22" s="10">
        <v>33</v>
      </c>
    </row>
    <row r="23" spans="1:4" x14ac:dyDescent="0.3">
      <c r="A23" s="16" t="s">
        <v>37</v>
      </c>
      <c r="B23" s="17" t="s">
        <v>22</v>
      </c>
      <c r="C23" s="10" t="s">
        <v>9</v>
      </c>
      <c r="D23" s="10">
        <f>2*43</f>
        <v>86</v>
      </c>
    </row>
    <row r="24" spans="1:4" x14ac:dyDescent="0.3">
      <c r="A24" s="16" t="s">
        <v>39</v>
      </c>
      <c r="B24" s="20" t="s">
        <v>38</v>
      </c>
      <c r="C24" s="10" t="s">
        <v>25</v>
      </c>
      <c r="D24" s="10">
        <f>4*5</f>
        <v>20</v>
      </c>
    </row>
    <row r="25" spans="1:4" x14ac:dyDescent="0.3">
      <c r="A25" s="16" t="s">
        <v>44</v>
      </c>
      <c r="B25" s="20" t="s">
        <v>27</v>
      </c>
      <c r="C25" s="10" t="s">
        <v>28</v>
      </c>
      <c r="D25" s="10">
        <v>3.5</v>
      </c>
    </row>
    <row r="26" spans="1:4" x14ac:dyDescent="0.3">
      <c r="A26" s="21" t="s">
        <v>47</v>
      </c>
      <c r="B26" s="22"/>
      <c r="C26" s="22"/>
      <c r="D26" s="23"/>
    </row>
    <row r="27" spans="1:4" x14ac:dyDescent="0.3">
      <c r="A27" s="16" t="s">
        <v>40</v>
      </c>
      <c r="B27" s="14" t="s">
        <v>52</v>
      </c>
      <c r="C27" s="15" t="s">
        <v>6</v>
      </c>
      <c r="D27" s="15">
        <v>18</v>
      </c>
    </row>
    <row r="28" spans="1:4" x14ac:dyDescent="0.3">
      <c r="A28" s="16" t="s">
        <v>53</v>
      </c>
      <c r="B28" s="17" t="s">
        <v>8</v>
      </c>
      <c r="C28" s="10" t="s">
        <v>9</v>
      </c>
      <c r="D28" s="10">
        <f>ROUNDUP(0.18*D27,1)</f>
        <v>3.3000000000000003</v>
      </c>
    </row>
    <row r="29" spans="1:4" x14ac:dyDescent="0.3">
      <c r="A29" s="16" t="s">
        <v>54</v>
      </c>
      <c r="B29" s="17" t="s">
        <v>11</v>
      </c>
      <c r="C29" s="10" t="s">
        <v>9</v>
      </c>
      <c r="D29" s="10">
        <f>ROUNDUP(0.014*D27,1)</f>
        <v>0.30000000000000004</v>
      </c>
    </row>
    <row r="30" spans="1:4" x14ac:dyDescent="0.3">
      <c r="A30" s="16" t="s">
        <v>55</v>
      </c>
      <c r="B30" s="17" t="s">
        <v>46</v>
      </c>
      <c r="C30" s="10" t="s">
        <v>9</v>
      </c>
      <c r="D30" s="10">
        <f>ROUNDUP((2.86*0.2*6+2*0.8)*2,1)</f>
        <v>10.1</v>
      </c>
    </row>
    <row r="31" spans="1:4" x14ac:dyDescent="0.3">
      <c r="A31" s="16" t="s">
        <v>56</v>
      </c>
      <c r="B31" s="17" t="s">
        <v>15</v>
      </c>
      <c r="C31" s="10" t="s">
        <v>16</v>
      </c>
      <c r="D31" s="10">
        <f>ROUNDUP((2.86*6+2*0.8)*2*1.1,1)</f>
        <v>41.300000000000004</v>
      </c>
    </row>
    <row r="32" spans="1:4" x14ac:dyDescent="0.3">
      <c r="A32" s="16" t="s">
        <v>57</v>
      </c>
      <c r="B32" s="17" t="s">
        <v>18</v>
      </c>
      <c r="C32" s="10" t="s">
        <v>16</v>
      </c>
      <c r="D32" s="10">
        <f>ROUNDUP(2.05*D27,1)</f>
        <v>36.9</v>
      </c>
    </row>
    <row r="33" spans="1:4" x14ac:dyDescent="0.3">
      <c r="A33" s="16" t="s">
        <v>58</v>
      </c>
      <c r="B33" s="17" t="s">
        <v>20</v>
      </c>
      <c r="C33" s="10" t="s">
        <v>9</v>
      </c>
      <c r="D33" s="10">
        <f>3*6.8*2</f>
        <v>40.799999999999997</v>
      </c>
    </row>
    <row r="34" spans="1:4" x14ac:dyDescent="0.3">
      <c r="A34" s="16" t="s">
        <v>59</v>
      </c>
      <c r="B34" s="20" t="s">
        <v>27</v>
      </c>
      <c r="C34" s="10" t="s">
        <v>28</v>
      </c>
      <c r="D34" s="10">
        <v>0.2</v>
      </c>
    </row>
    <row r="35" spans="1:4" x14ac:dyDescent="0.3">
      <c r="A35" s="12" t="s">
        <v>49</v>
      </c>
      <c r="B35" s="12"/>
      <c r="C35" s="12"/>
      <c r="D35" s="12"/>
    </row>
    <row r="36" spans="1:4" x14ac:dyDescent="0.3">
      <c r="A36" s="24" t="s">
        <v>50</v>
      </c>
      <c r="B36" s="17" t="s">
        <v>41</v>
      </c>
      <c r="C36" s="10" t="s">
        <v>6</v>
      </c>
      <c r="D36" s="25">
        <v>13</v>
      </c>
    </row>
    <row r="37" spans="1:4" x14ac:dyDescent="0.3">
      <c r="A37" s="26" t="s">
        <v>51</v>
      </c>
      <c r="B37" s="17" t="s">
        <v>46</v>
      </c>
      <c r="C37" s="10" t="s">
        <v>9</v>
      </c>
      <c r="D37" s="27">
        <f>ROUNDUP(9.25*0.2*7,1)</f>
        <v>13</v>
      </c>
    </row>
  </sheetData>
  <mergeCells count="4">
    <mergeCell ref="A3:D3"/>
    <mergeCell ref="A35:D35"/>
    <mergeCell ref="A14:D14"/>
    <mergeCell ref="A26:D26"/>
  </mergeCells>
  <phoneticPr fontId="1" type="noConversion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Tenno Vaher</dc:creator>
  <cp:keywords/>
  <dc:description/>
  <cp:lastModifiedBy>Kristel Veersalu</cp:lastModifiedBy>
  <cp:revision/>
  <dcterms:created xsi:type="dcterms:W3CDTF">2020-06-08T11:20:45Z</dcterms:created>
  <dcterms:modified xsi:type="dcterms:W3CDTF">2025-09-15T19:59:45Z</dcterms:modified>
  <cp:category/>
  <cp:contentStatus/>
</cp:coreProperties>
</file>